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11"/>
  <workbookPr/>
  <mc:AlternateContent xmlns:mc="http://schemas.openxmlformats.org/markup-compatibility/2006">
    <mc:Choice Requires="x15">
      <x15ac:absPath xmlns:x15ac="http://schemas.microsoft.com/office/spreadsheetml/2010/11/ac" url="https://sdbbcsfo.sharepoint.com/sites/Employe-edecommerceICA/Freigegebene Dokumente/CFC 2022/CSFO - Epreuve/1E - Escape Room/Serie 1E Propositions solutions/"/>
    </mc:Choice>
  </mc:AlternateContent>
  <xr:revisionPtr revIDLastSave="26" documentId="13_ncr:1_{98CDA4C0-88CB-4256-8705-169380D2F485}" xr6:coauthVersionLast="47" xr6:coauthVersionMax="47" xr10:uidLastSave="{C639D6B7-7A9F-4C5F-AE30-E2E72618ADA3}"/>
  <bookViews>
    <workbookView xWindow="28680" yWindow="-30" windowWidth="29040" windowHeight="16440" xr2:uid="{00000000-000D-0000-FFFF-FFFF00000000}"/>
  </bookViews>
  <sheets>
    <sheet name="Activites" sheetId="1" r:id="rId1"/>
    <sheet name="Conditions" sheetId="3" r:id="rId2"/>
    <sheet name="Statistiques" sheetId="7" r:id="rId3"/>
  </sheets>
  <definedNames>
    <definedName name="_xlnm._FilterDatabase" localSheetId="0" hidden="1">Activites!$A$7:$M$21</definedName>
    <definedName name="_xlnm.Print_Area" localSheetId="0">Activites!$A$1:$M$21</definedName>
    <definedName name="_xlnm.Print_Titles" localSheetId="0">Activites!$A:$A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1" l="1"/>
  <c r="G21" i="1"/>
  <c r="F26" i="1"/>
  <c r="F27" i="1"/>
  <c r="F28" i="1"/>
  <c r="F25" i="1"/>
  <c r="K9" i="1" l="1"/>
  <c r="K10" i="1"/>
  <c r="K11" i="1"/>
  <c r="K12" i="1"/>
  <c r="K13" i="1"/>
  <c r="K14" i="1"/>
  <c r="K15" i="1"/>
  <c r="K16" i="1"/>
  <c r="K17" i="1"/>
  <c r="K18" i="1"/>
  <c r="K19" i="1"/>
  <c r="K20" i="1"/>
  <c r="K8" i="1"/>
  <c r="J8" i="1"/>
  <c r="M8" i="1"/>
  <c r="J9" i="1"/>
  <c r="M9" i="1"/>
  <c r="J10" i="1"/>
  <c r="M10" i="1"/>
  <c r="J11" i="1"/>
  <c r="M11" i="1"/>
  <c r="J12" i="1"/>
  <c r="M12" i="1"/>
  <c r="J13" i="1"/>
  <c r="M13" i="1"/>
  <c r="J14" i="1"/>
  <c r="M14" i="1"/>
  <c r="J15" i="1"/>
  <c r="M15" i="1"/>
  <c r="J16" i="1"/>
  <c r="M16" i="1"/>
  <c r="J17" i="1"/>
  <c r="M17" i="1"/>
  <c r="M18" i="1"/>
  <c r="M19" i="1"/>
  <c r="J20" i="1"/>
  <c r="M20" i="1"/>
  <c r="L20" i="1" l="1"/>
  <c r="L8" i="1"/>
  <c r="L12" i="1"/>
  <c r="J18" i="1"/>
  <c r="L18" i="1" s="1"/>
  <c r="L10" i="1"/>
  <c r="L9" i="1"/>
  <c r="L17" i="1"/>
  <c r="L13" i="1"/>
  <c r="J19" i="1"/>
  <c r="L19" i="1" s="1"/>
  <c r="L14" i="1"/>
  <c r="L16" i="1"/>
  <c r="L15" i="1"/>
  <c r="L11" i="1"/>
  <c r="I21" i="1"/>
  <c r="A4" i="1"/>
  <c r="J21" i="1" l="1"/>
  <c r="L21" i="1"/>
  <c r="H8" i="1"/>
  <c r="H12" i="1"/>
  <c r="H16" i="1"/>
  <c r="H20" i="1"/>
  <c r="H15" i="1"/>
  <c r="H18" i="1"/>
  <c r="H11" i="1"/>
  <c r="H10" i="1"/>
  <c r="H14" i="1"/>
  <c r="H9" i="1"/>
  <c r="H13" i="1"/>
  <c r="H17" i="1"/>
  <c r="H19" i="1"/>
</calcChain>
</file>

<file path=xl/sharedStrings.xml><?xml version="1.0" encoding="utf-8"?>
<sst xmlns="http://schemas.openxmlformats.org/spreadsheetml/2006/main" count="100" uniqueCount="68">
  <si>
    <t>Offres spéciales pour clients fidèles</t>
  </si>
  <si>
    <t>Tarif plus ou égal à 6 participants</t>
  </si>
  <si>
    <t>Code</t>
  </si>
  <si>
    <t>Remise</t>
  </si>
  <si>
    <t>Date actuelle</t>
  </si>
  <si>
    <t>Tarif moins de 6 participants</t>
  </si>
  <si>
    <t>A, B</t>
  </si>
  <si>
    <t xml:space="preserve"> Limite participants</t>
  </si>
  <si>
    <t>Autres</t>
  </si>
  <si>
    <t>Calcul des prix</t>
  </si>
  <si>
    <t>Thème</t>
  </si>
  <si>
    <t>Numéro</t>
  </si>
  <si>
    <t>Date</t>
  </si>
  <si>
    <t xml:space="preserve">No de salle </t>
  </si>
  <si>
    <t>Nb de participants minimum</t>
  </si>
  <si>
    <t>Nb de participants maximum</t>
  </si>
  <si>
    <t>Délai</t>
  </si>
  <si>
    <t>Nombre de participants</t>
  </si>
  <si>
    <t>Prix de l'activité</t>
  </si>
  <si>
    <t>Remise en %</t>
  </si>
  <si>
    <t>Prix net</t>
  </si>
  <si>
    <t>Conditions générales</t>
  </si>
  <si>
    <t>Pays des arbres mouvants</t>
  </si>
  <si>
    <t>A1</t>
  </si>
  <si>
    <t>A</t>
  </si>
  <si>
    <t>Pour la liberté de Jack</t>
  </si>
  <si>
    <t>A2</t>
  </si>
  <si>
    <t xml:space="preserve">La chambre secrète </t>
  </si>
  <si>
    <t>B2</t>
  </si>
  <si>
    <t>B</t>
  </si>
  <si>
    <t>Les marais malicieux</t>
  </si>
  <si>
    <t>B1</t>
  </si>
  <si>
    <t>Alcatraz</t>
  </si>
  <si>
    <t>C2</t>
  </si>
  <si>
    <t>C</t>
  </si>
  <si>
    <t>Joe le Pirate</t>
  </si>
  <si>
    <t>C1</t>
  </si>
  <si>
    <t>La malédiction d'Osiris</t>
  </si>
  <si>
    <t>C5</t>
  </si>
  <si>
    <t>Chernobyl : désastre nucléaire</t>
  </si>
  <si>
    <t>C3</t>
  </si>
  <si>
    <t>La chasse au trésor</t>
  </si>
  <si>
    <t>C4</t>
  </si>
  <si>
    <t>La chambre sensorielle : l’aveugle, le muet, le sourd</t>
  </si>
  <si>
    <t>D2</t>
  </si>
  <si>
    <t>D</t>
  </si>
  <si>
    <t>Le réveil de la maison 67</t>
  </si>
  <si>
    <t>D1</t>
  </si>
  <si>
    <t>Le Crime de l’Orient Express</t>
  </si>
  <si>
    <t>D3</t>
  </si>
  <si>
    <t>Le tombeau d’Egypte  - Nouveauté</t>
  </si>
  <si>
    <t>D4</t>
  </si>
  <si>
    <t>Total</t>
  </si>
  <si>
    <t>Statistiques</t>
  </si>
  <si>
    <t>Nombre total de participants</t>
  </si>
  <si>
    <t>Codes</t>
  </si>
  <si>
    <t>Conditions de participation dans les salles</t>
  </si>
  <si>
    <t>Durée en minutes</t>
  </si>
  <si>
    <t>2 adultes minimum pour un enfant</t>
  </si>
  <si>
    <t>déconseillé aux personnes cardiaques et femmes enceintes</t>
  </si>
  <si>
    <t>si grand groupe possibilité de faire 2 équipes</t>
  </si>
  <si>
    <t>dès 12 ans</t>
  </si>
  <si>
    <t xml:space="preserve">Activités 2020-2022 </t>
  </si>
  <si>
    <t>No de salle</t>
  </si>
  <si>
    <t>2020</t>
  </si>
  <si>
    <t>2021</t>
  </si>
  <si>
    <t>2022</t>
  </si>
  <si>
    <t>Le tombeau d’Egypte (à venir)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</si>
</sst>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CHF&quot;\ * #,##0.00_ ;_ &quot;CHF&quot;\ * \-#,##0.00_ ;_ &quot;CHF&quot;\ * &quot;-&quot;??_ ;_ @_ "/>
    <numFmt numFmtId="165" formatCode="0.0%"/>
    <numFmt numFmtId="166" formatCode="ddd\ d\ mmm"/>
    <numFmt numFmtId="167" formatCode="&quot;Salle &quot;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272C3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1" fontId="2" fillId="0" borderId="0" xfId="0" applyNumberFormat="1" applyFont="1"/>
    <xf numFmtId="14" fontId="2" fillId="0" borderId="0" xfId="0" applyNumberFormat="1" applyFont="1"/>
    <xf numFmtId="1" fontId="2" fillId="0" borderId="0" xfId="0" applyNumberFormat="1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2" applyFont="1" applyFill="1" applyBorder="1"/>
    <xf numFmtId="165" fontId="2" fillId="4" borderId="1" xfId="1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/>
    <xf numFmtId="0" fontId="2" fillId="4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3" xfId="2" applyFont="1" applyBorder="1"/>
    <xf numFmtId="164" fontId="2" fillId="0" borderId="5" xfId="2" applyFont="1" applyBorder="1"/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164" fontId="2" fillId="4" borderId="1" xfId="2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3" fillId="2" borderId="1" xfId="0" quotePrefix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164" fontId="2" fillId="0" borderId="12" xfId="2" applyFont="1" applyBorder="1"/>
    <xf numFmtId="164" fontId="2" fillId="0" borderId="13" xfId="2" applyFont="1" applyBorder="1"/>
    <xf numFmtId="0" fontId="3" fillId="3" borderId="1" xfId="0" applyFont="1" applyFill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3">
    <cellStyle name="Prozent" xfId="1" builtinId="5"/>
    <cellStyle name="Standard" xfId="0" builtinId="0"/>
    <cellStyle name="Währung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H"/>
              <a:t>Activités 2021-2022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Statistiques!$D$2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168-42B0-B1A2-2C35012091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Statistiques!$B$3:$B$14</c:f>
              <c:strCache>
                <c:ptCount val="12"/>
                <c:pt idx="0">
                  <c:v>Pays des arbres mouvants</c:v>
                </c:pt>
                <c:pt idx="1">
                  <c:v>Les marais malicieux</c:v>
                </c:pt>
                <c:pt idx="2">
                  <c:v>Joe le Pirate</c:v>
                </c:pt>
                <c:pt idx="3">
                  <c:v>Le réveil de la maison 67</c:v>
                </c:pt>
                <c:pt idx="4">
                  <c:v>La chambre secrète </c:v>
                </c:pt>
                <c:pt idx="5">
                  <c:v>Alcatraz</c:v>
                </c:pt>
                <c:pt idx="6">
                  <c:v>Chernobyl : désastre nucléaire</c:v>
                </c:pt>
                <c:pt idx="7">
                  <c:v>Pour la liberté de Jack</c:v>
                </c:pt>
                <c:pt idx="8">
                  <c:v>La chambre sensorielle : l’aveugle, le muet, le sourd</c:v>
                </c:pt>
                <c:pt idx="9">
                  <c:v>Le Crime de l’Orient Express</c:v>
                </c:pt>
                <c:pt idx="10">
                  <c:v>La chasse au trésor</c:v>
                </c:pt>
                <c:pt idx="11">
                  <c:v>La malédiction d'Osiris</c:v>
                </c:pt>
              </c:strCache>
            </c:strRef>
          </c:cat>
          <c:val>
            <c:numRef>
              <c:f>Statistiques!$D$3:$D$14</c:f>
              <c:numCache>
                <c:formatCode>General</c:formatCode>
                <c:ptCount val="12"/>
                <c:pt idx="0">
                  <c:v>35</c:v>
                </c:pt>
                <c:pt idx="1">
                  <c:v>29</c:v>
                </c:pt>
                <c:pt idx="2">
                  <c:v>48</c:v>
                </c:pt>
                <c:pt idx="3">
                  <c:v>37</c:v>
                </c:pt>
                <c:pt idx="4">
                  <c:v>75</c:v>
                </c:pt>
                <c:pt idx="5">
                  <c:v>41</c:v>
                </c:pt>
                <c:pt idx="6">
                  <c:v>47</c:v>
                </c:pt>
                <c:pt idx="7">
                  <c:v>27</c:v>
                </c:pt>
                <c:pt idx="8">
                  <c:v>78</c:v>
                </c:pt>
                <c:pt idx="9">
                  <c:v>21</c:v>
                </c:pt>
                <c:pt idx="10">
                  <c:v>39</c:v>
                </c:pt>
                <c:pt idx="11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8-42B0-B1A2-2C3501209137}"/>
            </c:ext>
          </c:extLst>
        </c:ser>
        <c:ser>
          <c:idx val="1"/>
          <c:order val="1"/>
          <c:tx>
            <c:strRef>
              <c:f>Statistiques!$E$2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168-42B0-B1A2-2C35012091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Statistiques!$B$3:$B$14</c:f>
              <c:strCache>
                <c:ptCount val="12"/>
                <c:pt idx="0">
                  <c:v>Pays des arbres mouvants</c:v>
                </c:pt>
                <c:pt idx="1">
                  <c:v>Les marais malicieux</c:v>
                </c:pt>
                <c:pt idx="2">
                  <c:v>Joe le Pirate</c:v>
                </c:pt>
                <c:pt idx="3">
                  <c:v>Le réveil de la maison 67</c:v>
                </c:pt>
                <c:pt idx="4">
                  <c:v>La chambre secrète </c:v>
                </c:pt>
                <c:pt idx="5">
                  <c:v>Alcatraz</c:v>
                </c:pt>
                <c:pt idx="6">
                  <c:v>Chernobyl : désastre nucléaire</c:v>
                </c:pt>
                <c:pt idx="7">
                  <c:v>Pour la liberté de Jack</c:v>
                </c:pt>
                <c:pt idx="8">
                  <c:v>La chambre sensorielle : l’aveugle, le muet, le sourd</c:v>
                </c:pt>
                <c:pt idx="9">
                  <c:v>Le Crime de l’Orient Express</c:v>
                </c:pt>
                <c:pt idx="10">
                  <c:v>La chasse au trésor</c:v>
                </c:pt>
                <c:pt idx="11">
                  <c:v>La malédiction d'Osiris</c:v>
                </c:pt>
              </c:strCache>
            </c:strRef>
          </c:cat>
          <c:val>
            <c:numRef>
              <c:f>Statistiques!$E$3:$E$14</c:f>
              <c:numCache>
                <c:formatCode>General</c:formatCode>
                <c:ptCount val="12"/>
                <c:pt idx="0">
                  <c:v>25</c:v>
                </c:pt>
                <c:pt idx="1">
                  <c:v>32</c:v>
                </c:pt>
                <c:pt idx="2">
                  <c:v>44</c:v>
                </c:pt>
                <c:pt idx="3">
                  <c:v>50</c:v>
                </c:pt>
                <c:pt idx="4">
                  <c:v>3</c:v>
                </c:pt>
                <c:pt idx="5">
                  <c:v>33</c:v>
                </c:pt>
                <c:pt idx="6">
                  <c:v>45</c:v>
                </c:pt>
                <c:pt idx="7">
                  <c:v>21</c:v>
                </c:pt>
                <c:pt idx="8">
                  <c:v>48</c:v>
                </c:pt>
                <c:pt idx="9">
                  <c:v>41</c:v>
                </c:pt>
                <c:pt idx="10">
                  <c:v>20</c:v>
                </c:pt>
                <c:pt idx="11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68-42B0-B1A2-2C35012091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688730712"/>
        <c:axId val="688731040"/>
        <c:axId val="0"/>
      </c:bar3DChart>
      <c:catAx>
        <c:axId val="688730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731040"/>
        <c:crosses val="autoZero"/>
        <c:auto val="1"/>
        <c:lblAlgn val="ctr"/>
        <c:lblOffset val="100"/>
        <c:noMultiLvlLbl val="0"/>
      </c:catAx>
      <c:valAx>
        <c:axId val="68873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CH"/>
                  <a:t>Nombre</a:t>
                </a:r>
                <a:r>
                  <a:rPr lang="fr-CH" baseline="0"/>
                  <a:t> d'activités</a:t>
                </a:r>
                <a:endParaRPr lang="fr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730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16</xdr:row>
      <xdr:rowOff>0</xdr:rowOff>
    </xdr:from>
    <xdr:to>
      <xdr:col>5</xdr:col>
      <xdr:colOff>357187</xdr:colOff>
      <xdr:row>44</xdr:row>
      <xdr:rowOff>166688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671385BF-5EF5-4BD2-83BB-E22AA4CB55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N28"/>
  <sheetViews>
    <sheetView tabSelected="1" zoomScaleNormal="100" zoomScaleSheetLayoutView="80" workbookViewId="0"/>
  </sheetViews>
  <sheetFormatPr defaultColWidth="11.28515625" defaultRowHeight="15.75"/>
  <cols>
    <col min="1" max="1" width="52.85546875" style="1" bestFit="1" customWidth="1"/>
    <col min="2" max="5" width="13.28515625" style="1" customWidth="1"/>
    <col min="6" max="7" width="19.140625" style="1" customWidth="1"/>
    <col min="8" max="8" width="15.85546875" style="1" bestFit="1" customWidth="1"/>
    <col min="9" max="9" width="17.85546875" style="1" bestFit="1" customWidth="1"/>
    <col min="10" max="10" width="15.140625" style="3" bestFit="1" customWidth="1"/>
    <col min="11" max="11" width="13.28515625" style="1" bestFit="1" customWidth="1"/>
    <col min="12" max="12" width="15.140625" style="1" bestFit="1" customWidth="1"/>
    <col min="13" max="13" width="55.42578125" style="1" customWidth="1"/>
    <col min="14" max="14" width="55" style="1" bestFit="1" customWidth="1"/>
    <col min="15" max="16384" width="11.28515625" style="1"/>
  </cols>
  <sheetData>
    <row r="1" spans="1:14" ht="38.25" customHeight="1" thickBot="1">
      <c r="A1" s="13" t="s">
        <v>0</v>
      </c>
      <c r="D1" s="9"/>
    </row>
    <row r="2" spans="1:14">
      <c r="D2" s="49" t="s">
        <v>1</v>
      </c>
      <c r="E2" s="36"/>
      <c r="F2" s="36"/>
      <c r="G2" s="36">
        <v>60</v>
      </c>
      <c r="H2" s="3"/>
      <c r="I2" s="19" t="s">
        <v>2</v>
      </c>
      <c r="J2" s="20" t="s">
        <v>3</v>
      </c>
    </row>
    <row r="3" spans="1:14">
      <c r="A3" s="14" t="s">
        <v>4</v>
      </c>
      <c r="D3" s="50" t="s">
        <v>5</v>
      </c>
      <c r="E3" s="37"/>
      <c r="F3" s="37"/>
      <c r="G3" s="37">
        <v>50</v>
      </c>
      <c r="H3" s="3"/>
      <c r="I3" s="21" t="s">
        <v>6</v>
      </c>
      <c r="J3" s="11">
        <v>0.04</v>
      </c>
    </row>
    <row r="4" spans="1:14" ht="16.5" thickBot="1">
      <c r="A4" s="15">
        <f ca="1">TODAY()</f>
        <v>44700</v>
      </c>
      <c r="D4" s="52" t="s">
        <v>7</v>
      </c>
      <c r="E4" s="53"/>
      <c r="F4" s="54"/>
      <c r="G4" s="16">
        <v>6</v>
      </c>
      <c r="I4" s="22" t="s">
        <v>8</v>
      </c>
      <c r="J4" s="12">
        <v>0.06</v>
      </c>
    </row>
    <row r="6" spans="1:14">
      <c r="A6" s="51" t="s">
        <v>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1:14" ht="47.25">
      <c r="A7" s="18" t="s">
        <v>10</v>
      </c>
      <c r="B7" s="18" t="s">
        <v>11</v>
      </c>
      <c r="C7" s="18" t="s">
        <v>12</v>
      </c>
      <c r="D7" s="23" t="s">
        <v>13</v>
      </c>
      <c r="E7" s="18" t="s">
        <v>2</v>
      </c>
      <c r="F7" s="18" t="s">
        <v>14</v>
      </c>
      <c r="G7" s="18" t="s">
        <v>15</v>
      </c>
      <c r="H7" s="18" t="s">
        <v>16</v>
      </c>
      <c r="I7" s="18" t="s">
        <v>17</v>
      </c>
      <c r="J7" s="18" t="s">
        <v>18</v>
      </c>
      <c r="K7" s="18" t="s">
        <v>19</v>
      </c>
      <c r="L7" s="18" t="s">
        <v>20</v>
      </c>
      <c r="M7" s="18" t="s">
        <v>21</v>
      </c>
      <c r="N7" s="8"/>
    </row>
    <row r="8" spans="1:14">
      <c r="A8" s="2" t="s">
        <v>22</v>
      </c>
      <c r="B8" s="17" t="s">
        <v>23</v>
      </c>
      <c r="C8" s="24">
        <v>44756</v>
      </c>
      <c r="D8" s="25">
        <v>1</v>
      </c>
      <c r="E8" s="10" t="s">
        <v>24</v>
      </c>
      <c r="F8" s="4">
        <v>4</v>
      </c>
      <c r="G8" s="4">
        <v>8</v>
      </c>
      <c r="H8" s="26">
        <f t="shared" ref="H8:H20" ca="1" si="0">C8-$A$4</f>
        <v>56</v>
      </c>
      <c r="I8" s="4">
        <v>4</v>
      </c>
      <c r="J8" s="28">
        <f t="shared" ref="J8:J20" si="1">IF(I8&gt;=$G$4,I8*$G$2,I8*$G$3)</f>
        <v>200</v>
      </c>
      <c r="K8" s="29">
        <f t="shared" ref="K8:K20" si="2">IF(OR(E8="A",E8="B"),$J$3,$J$4)</f>
        <v>0.04</v>
      </c>
      <c r="L8" s="30">
        <f t="shared" ref="L8:L20" si="3">MROUND(J8-J8*K8,0.05)</f>
        <v>192</v>
      </c>
      <c r="M8" s="31" t="str">
        <f>VLOOKUP(E8,Conditions!$A$2:$B$5,2,FALSE)</f>
        <v>2 adultes minimum pour un enfant</v>
      </c>
    </row>
    <row r="9" spans="1:14">
      <c r="A9" s="2" t="s">
        <v>25</v>
      </c>
      <c r="B9" s="17" t="s">
        <v>26</v>
      </c>
      <c r="C9" s="24">
        <v>44756</v>
      </c>
      <c r="D9" s="25">
        <v>8</v>
      </c>
      <c r="E9" s="10" t="s">
        <v>24</v>
      </c>
      <c r="F9" s="32">
        <v>2</v>
      </c>
      <c r="G9" s="32">
        <v>10</v>
      </c>
      <c r="H9" s="26">
        <f t="shared" ca="1" si="0"/>
        <v>56</v>
      </c>
      <c r="I9" s="4">
        <v>7</v>
      </c>
      <c r="J9" s="28">
        <f t="shared" si="1"/>
        <v>420</v>
      </c>
      <c r="K9" s="29">
        <f t="shared" si="2"/>
        <v>0.04</v>
      </c>
      <c r="L9" s="30">
        <f t="shared" si="3"/>
        <v>403.20000000000005</v>
      </c>
      <c r="M9" s="31" t="str">
        <f>VLOOKUP(E9,Conditions!$A$2:$B$5,2,FALSE)</f>
        <v>2 adultes minimum pour un enfant</v>
      </c>
    </row>
    <row r="10" spans="1:14">
      <c r="A10" s="2" t="s">
        <v>27</v>
      </c>
      <c r="B10" s="17" t="s">
        <v>28</v>
      </c>
      <c r="C10" s="24">
        <v>44770</v>
      </c>
      <c r="D10" s="25">
        <v>5</v>
      </c>
      <c r="E10" s="10" t="s">
        <v>29</v>
      </c>
      <c r="F10" s="4">
        <v>3</v>
      </c>
      <c r="G10" s="4">
        <v>8</v>
      </c>
      <c r="H10" s="26">
        <f t="shared" ca="1" si="0"/>
        <v>70</v>
      </c>
      <c r="I10" s="4">
        <v>4</v>
      </c>
      <c r="J10" s="28">
        <f t="shared" si="1"/>
        <v>200</v>
      </c>
      <c r="K10" s="29">
        <f t="shared" si="2"/>
        <v>0.04</v>
      </c>
      <c r="L10" s="30">
        <f t="shared" si="3"/>
        <v>192</v>
      </c>
      <c r="M10" s="31" t="str">
        <f>VLOOKUP(E10,Conditions!$A$2:$B$5,2,FALSE)</f>
        <v>déconseillé aux personnes cardiaques et femmes enceintes</v>
      </c>
    </row>
    <row r="11" spans="1:14">
      <c r="A11" s="2" t="s">
        <v>30</v>
      </c>
      <c r="B11" s="17" t="s">
        <v>31</v>
      </c>
      <c r="C11" s="24">
        <v>44794</v>
      </c>
      <c r="D11" s="25">
        <v>2</v>
      </c>
      <c r="E11" s="10" t="s">
        <v>29</v>
      </c>
      <c r="F11" s="4">
        <v>2</v>
      </c>
      <c r="G11" s="4">
        <v>8</v>
      </c>
      <c r="H11" s="26">
        <f t="shared" ca="1" si="0"/>
        <v>94</v>
      </c>
      <c r="I11" s="4">
        <v>9</v>
      </c>
      <c r="J11" s="28">
        <f t="shared" si="1"/>
        <v>540</v>
      </c>
      <c r="K11" s="29">
        <f t="shared" si="2"/>
        <v>0.04</v>
      </c>
      <c r="L11" s="30">
        <f t="shared" si="3"/>
        <v>518.4</v>
      </c>
      <c r="M11" s="31" t="str">
        <f>VLOOKUP(E11,Conditions!$A$2:$B$5,2,FALSE)</f>
        <v>déconseillé aux personnes cardiaques et femmes enceintes</v>
      </c>
    </row>
    <row r="12" spans="1:14">
      <c r="A12" s="2" t="s">
        <v>32</v>
      </c>
      <c r="B12" s="17" t="s">
        <v>33</v>
      </c>
      <c r="C12" s="24">
        <v>44745</v>
      </c>
      <c r="D12" s="25">
        <v>6</v>
      </c>
      <c r="E12" s="10" t="s">
        <v>34</v>
      </c>
      <c r="F12" s="4">
        <v>4</v>
      </c>
      <c r="G12" s="4">
        <v>12</v>
      </c>
      <c r="H12" s="26">
        <f t="shared" ca="1" si="0"/>
        <v>45</v>
      </c>
      <c r="I12" s="4">
        <v>8</v>
      </c>
      <c r="J12" s="28">
        <f t="shared" si="1"/>
        <v>480</v>
      </c>
      <c r="K12" s="29">
        <f t="shared" si="2"/>
        <v>0.06</v>
      </c>
      <c r="L12" s="30">
        <f t="shared" si="3"/>
        <v>451.20000000000005</v>
      </c>
      <c r="M12" s="31" t="str">
        <f>VLOOKUP(E12,Conditions!$A$2:$B$5,2,FALSE)</f>
        <v>si grand groupe possibilité de faire 2 équipes</v>
      </c>
    </row>
    <row r="13" spans="1:14">
      <c r="A13" s="2" t="s">
        <v>35</v>
      </c>
      <c r="B13" s="17" t="s">
        <v>36</v>
      </c>
      <c r="C13" s="24">
        <v>44750</v>
      </c>
      <c r="D13" s="25">
        <v>3</v>
      </c>
      <c r="E13" s="10" t="s">
        <v>34</v>
      </c>
      <c r="F13" s="4">
        <v>4</v>
      </c>
      <c r="G13" s="4">
        <v>12</v>
      </c>
      <c r="H13" s="26">
        <f t="shared" ca="1" si="0"/>
        <v>50</v>
      </c>
      <c r="I13" s="4">
        <v>5</v>
      </c>
      <c r="J13" s="28">
        <f t="shared" si="1"/>
        <v>250</v>
      </c>
      <c r="K13" s="29">
        <f t="shared" si="2"/>
        <v>0.06</v>
      </c>
      <c r="L13" s="30">
        <f t="shared" si="3"/>
        <v>235</v>
      </c>
      <c r="M13" s="31" t="str">
        <f>VLOOKUP(E13,Conditions!$A$2:$B$5,2,FALSE)</f>
        <v>si grand groupe possibilité de faire 2 équipes</v>
      </c>
    </row>
    <row r="14" spans="1:14">
      <c r="A14" s="2" t="s">
        <v>37</v>
      </c>
      <c r="B14" s="17" t="s">
        <v>38</v>
      </c>
      <c r="C14" s="24">
        <v>44751</v>
      </c>
      <c r="D14" s="25">
        <v>12</v>
      </c>
      <c r="E14" s="10" t="s">
        <v>34</v>
      </c>
      <c r="F14" s="32">
        <v>4</v>
      </c>
      <c r="G14" s="32">
        <v>10</v>
      </c>
      <c r="H14" s="26">
        <f t="shared" ca="1" si="0"/>
        <v>51</v>
      </c>
      <c r="I14" s="4">
        <v>7</v>
      </c>
      <c r="J14" s="28">
        <f t="shared" si="1"/>
        <v>420</v>
      </c>
      <c r="K14" s="29">
        <f t="shared" si="2"/>
        <v>0.06</v>
      </c>
      <c r="L14" s="30">
        <f t="shared" si="3"/>
        <v>394.8</v>
      </c>
      <c r="M14" s="31" t="str">
        <f>VLOOKUP(E14,Conditions!$A$2:$B$5,2,FALSE)</f>
        <v>si grand groupe possibilité de faire 2 équipes</v>
      </c>
    </row>
    <row r="15" spans="1:14">
      <c r="A15" s="2" t="s">
        <v>39</v>
      </c>
      <c r="B15" s="17" t="s">
        <v>40</v>
      </c>
      <c r="C15" s="24">
        <v>44766</v>
      </c>
      <c r="D15" s="25">
        <v>7</v>
      </c>
      <c r="E15" s="10" t="s">
        <v>34</v>
      </c>
      <c r="F15" s="4">
        <v>2</v>
      </c>
      <c r="G15" s="32">
        <v>12</v>
      </c>
      <c r="H15" s="26">
        <f t="shared" ca="1" si="0"/>
        <v>66</v>
      </c>
      <c r="I15" s="4">
        <v>3</v>
      </c>
      <c r="J15" s="28">
        <f t="shared" si="1"/>
        <v>150</v>
      </c>
      <c r="K15" s="29">
        <f t="shared" si="2"/>
        <v>0.06</v>
      </c>
      <c r="L15" s="30">
        <f t="shared" si="3"/>
        <v>141</v>
      </c>
      <c r="M15" s="31" t="str">
        <f>VLOOKUP(E15,Conditions!$A$2:$B$5,2,FALSE)</f>
        <v>si grand groupe possibilité de faire 2 équipes</v>
      </c>
    </row>
    <row r="16" spans="1:14">
      <c r="A16" s="2" t="s">
        <v>41</v>
      </c>
      <c r="B16" s="17" t="s">
        <v>42</v>
      </c>
      <c r="C16" s="24">
        <v>44784</v>
      </c>
      <c r="D16" s="25">
        <v>11</v>
      </c>
      <c r="E16" s="10" t="s">
        <v>34</v>
      </c>
      <c r="F16" s="32">
        <v>2</v>
      </c>
      <c r="G16" s="32">
        <v>10</v>
      </c>
      <c r="H16" s="26">
        <f t="shared" ca="1" si="0"/>
        <v>84</v>
      </c>
      <c r="I16" s="4">
        <v>8</v>
      </c>
      <c r="J16" s="28">
        <f t="shared" si="1"/>
        <v>480</v>
      </c>
      <c r="K16" s="29">
        <f t="shared" si="2"/>
        <v>0.06</v>
      </c>
      <c r="L16" s="30">
        <f t="shared" si="3"/>
        <v>451.20000000000005</v>
      </c>
      <c r="M16" s="31" t="str">
        <f>VLOOKUP(E16,Conditions!$A$2:$B$5,2,FALSE)</f>
        <v>si grand groupe possibilité de faire 2 équipes</v>
      </c>
    </row>
    <row r="17" spans="1:13">
      <c r="A17" s="2" t="s">
        <v>43</v>
      </c>
      <c r="B17" s="17" t="s">
        <v>44</v>
      </c>
      <c r="C17" s="24">
        <v>44768</v>
      </c>
      <c r="D17" s="25">
        <v>9</v>
      </c>
      <c r="E17" s="10" t="s">
        <v>45</v>
      </c>
      <c r="F17" s="32">
        <v>4</v>
      </c>
      <c r="G17" s="32">
        <v>10</v>
      </c>
      <c r="H17" s="26">
        <f t="shared" ca="1" si="0"/>
        <v>68</v>
      </c>
      <c r="I17" s="4">
        <v>2</v>
      </c>
      <c r="J17" s="28">
        <f t="shared" si="1"/>
        <v>100</v>
      </c>
      <c r="K17" s="29">
        <f t="shared" si="2"/>
        <v>0.06</v>
      </c>
      <c r="L17" s="30">
        <f t="shared" si="3"/>
        <v>94</v>
      </c>
      <c r="M17" s="31" t="str">
        <f>VLOOKUP(E17,Conditions!$A$2:$B$5,2,FALSE)</f>
        <v>dès 12 ans</v>
      </c>
    </row>
    <row r="18" spans="1:13">
      <c r="A18" s="2" t="s">
        <v>46</v>
      </c>
      <c r="B18" s="17" t="s">
        <v>47</v>
      </c>
      <c r="C18" s="24">
        <v>44797</v>
      </c>
      <c r="D18" s="25">
        <v>4</v>
      </c>
      <c r="E18" s="10" t="s">
        <v>45</v>
      </c>
      <c r="F18" s="4">
        <v>2</v>
      </c>
      <c r="G18" s="4">
        <v>8</v>
      </c>
      <c r="H18" s="26">
        <f t="shared" ca="1" si="0"/>
        <v>97</v>
      </c>
      <c r="I18" s="4">
        <v>7</v>
      </c>
      <c r="J18" s="28">
        <f t="shared" si="1"/>
        <v>420</v>
      </c>
      <c r="K18" s="29">
        <f t="shared" si="2"/>
        <v>0.06</v>
      </c>
      <c r="L18" s="30">
        <f t="shared" si="3"/>
        <v>394.8</v>
      </c>
      <c r="M18" s="31" t="str">
        <f>VLOOKUP(E18,Conditions!$A$2:$B$5,2,FALSE)</f>
        <v>dès 12 ans</v>
      </c>
    </row>
    <row r="19" spans="1:13" hidden="1">
      <c r="A19" s="2" t="s">
        <v>48</v>
      </c>
      <c r="B19" s="17" t="s">
        <v>49</v>
      </c>
      <c r="C19" s="24">
        <v>44799</v>
      </c>
      <c r="D19" s="25">
        <v>10</v>
      </c>
      <c r="E19" s="10" t="s">
        <v>45</v>
      </c>
      <c r="F19" s="32">
        <v>2</v>
      </c>
      <c r="G19" s="32">
        <v>7</v>
      </c>
      <c r="H19" s="26">
        <f t="shared" ca="1" si="0"/>
        <v>99</v>
      </c>
      <c r="I19" s="4">
        <v>9</v>
      </c>
      <c r="J19" s="28">
        <f t="shared" si="1"/>
        <v>540</v>
      </c>
      <c r="K19" s="29">
        <f t="shared" si="2"/>
        <v>0.06</v>
      </c>
      <c r="L19" s="30">
        <f t="shared" si="3"/>
        <v>507.6</v>
      </c>
      <c r="M19" s="31" t="str">
        <f>VLOOKUP(E19,Conditions!$A$2:$B$5,2,FALSE)</f>
        <v>dès 12 ans</v>
      </c>
    </row>
    <row r="20" spans="1:13" hidden="1">
      <c r="A20" s="33" t="s">
        <v>50</v>
      </c>
      <c r="B20" s="17" t="s">
        <v>51</v>
      </c>
      <c r="C20" s="24">
        <v>44804</v>
      </c>
      <c r="D20" s="25">
        <v>13</v>
      </c>
      <c r="E20" s="10" t="s">
        <v>45</v>
      </c>
      <c r="F20" s="32">
        <v>2</v>
      </c>
      <c r="G20" s="32">
        <v>7</v>
      </c>
      <c r="H20" s="26">
        <f t="shared" ca="1" si="0"/>
        <v>104</v>
      </c>
      <c r="I20" s="4">
        <v>7</v>
      </c>
      <c r="J20" s="28">
        <f t="shared" si="1"/>
        <v>420</v>
      </c>
      <c r="K20" s="29">
        <f t="shared" si="2"/>
        <v>0.06</v>
      </c>
      <c r="L20" s="30">
        <f t="shared" si="3"/>
        <v>394.8</v>
      </c>
      <c r="M20" s="31" t="str">
        <f>VLOOKUP(E20,Conditions!$A$2:$B$5,2,FALSE)</f>
        <v>dès 12 ans</v>
      </c>
    </row>
    <row r="21" spans="1:13" s="42" customFormat="1" ht="26.1" customHeight="1">
      <c r="A21" s="38" t="s">
        <v>52</v>
      </c>
      <c r="B21" s="39"/>
      <c r="C21" s="39"/>
      <c r="D21" s="39"/>
      <c r="E21" s="39"/>
      <c r="F21" s="4">
        <f>SUM(F8:F20)</f>
        <v>37</v>
      </c>
      <c r="G21" s="4">
        <f>SUM(G8:G20)</f>
        <v>122</v>
      </c>
      <c r="H21" s="40"/>
      <c r="I21" s="27">
        <f>SUM(I8:I20)</f>
        <v>80</v>
      </c>
      <c r="J21" s="41">
        <f>SUM(J8:J20)</f>
        <v>4620</v>
      </c>
      <c r="K21" s="39"/>
      <c r="L21" s="41">
        <f>SUM(L8:L20)</f>
        <v>4370</v>
      </c>
      <c r="M21" s="39"/>
    </row>
    <row r="22" spans="1:13">
      <c r="H22" s="6"/>
      <c r="I22" s="5"/>
      <c r="J22" s="7"/>
      <c r="K22" s="5"/>
    </row>
    <row r="23" spans="1:13">
      <c r="E23" s="51" t="s">
        <v>53</v>
      </c>
      <c r="F23" s="51"/>
    </row>
    <row r="24" spans="1:13" ht="31.5">
      <c r="E24" s="18" t="s">
        <v>2</v>
      </c>
      <c r="F24" s="18" t="s">
        <v>54</v>
      </c>
    </row>
    <row r="25" spans="1:13">
      <c r="E25" s="43" t="s">
        <v>24</v>
      </c>
      <c r="F25" s="17">
        <f>SUMIF($E$8:$E$20,E25,$I$8:$I$20)</f>
        <v>11</v>
      </c>
    </row>
    <row r="26" spans="1:13">
      <c r="E26" s="43" t="s">
        <v>29</v>
      </c>
      <c r="F26" s="17">
        <f t="shared" ref="F26:F28" si="4">SUMIF($E$8:$E$20,E26,$I$8:$I$20)</f>
        <v>13</v>
      </c>
    </row>
    <row r="27" spans="1:13">
      <c r="E27" s="43" t="s">
        <v>34</v>
      </c>
      <c r="F27" s="17">
        <f t="shared" si="4"/>
        <v>31</v>
      </c>
    </row>
    <row r="28" spans="1:13">
      <c r="E28" s="43" t="s">
        <v>45</v>
      </c>
      <c r="F28" s="17">
        <f t="shared" si="4"/>
        <v>25</v>
      </c>
    </row>
  </sheetData>
  <autoFilter ref="A7:M21" xr:uid="{DE143FD4-3D2E-4CA9-9CBF-0D598CE91149}">
    <filterColumn colId="6">
      <customFilters>
        <customFilter operator="greaterThan" val="7"/>
      </customFilters>
    </filterColumn>
    <sortState xmlns:xlrd2="http://schemas.microsoft.com/office/spreadsheetml/2017/richdata2" ref="A8:M21">
      <sortCondition ref="E8:E21"/>
      <sortCondition ref="C8:C21"/>
    </sortState>
  </autoFilter>
  <sortState xmlns:xlrd2="http://schemas.microsoft.com/office/spreadsheetml/2017/richdata2" ref="A8:M20">
    <sortCondition ref="E8:E20"/>
    <sortCondition ref="C8:C20"/>
  </sortState>
  <mergeCells count="3">
    <mergeCell ref="A6:M6"/>
    <mergeCell ref="E23:F23"/>
    <mergeCell ref="D4:F4"/>
  </mergeCells>
  <phoneticPr fontId="6" type="noConversion"/>
  <conditionalFormatting sqref="I8:I20">
    <cfRule type="cellIs" dxfId="1" priority="2" operator="lessThan">
      <formula>6</formula>
    </cfRule>
  </conditionalFormatting>
  <conditionalFormatting sqref="I21">
    <cfRule type="cellIs" dxfId="0" priority="1" operator="lessThan">
      <formula>6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/>
  </sheetViews>
  <sheetFormatPr defaultColWidth="10.7109375" defaultRowHeight="15.75"/>
  <cols>
    <col min="1" max="1" width="10.28515625" style="1" customWidth="1"/>
    <col min="2" max="2" width="48.28515625" style="1" bestFit="1" customWidth="1"/>
    <col min="3" max="3" width="8.7109375" style="1" bestFit="1" customWidth="1"/>
    <col min="4" max="5" width="10.7109375" style="1"/>
    <col min="6" max="6" width="49.85546875" style="1" customWidth="1"/>
    <col min="7" max="7" width="11.7109375" style="1" bestFit="1" customWidth="1"/>
    <col min="8" max="16384" width="10.7109375" style="1"/>
  </cols>
  <sheetData>
    <row r="1" spans="1:3" ht="63">
      <c r="A1" s="18" t="s">
        <v>55</v>
      </c>
      <c r="B1" s="34" t="s">
        <v>56</v>
      </c>
      <c r="C1" s="18" t="s">
        <v>57</v>
      </c>
    </row>
    <row r="2" spans="1:3">
      <c r="A2" s="10" t="s">
        <v>24</v>
      </c>
      <c r="B2" s="35" t="s">
        <v>58</v>
      </c>
      <c r="C2" s="4">
        <v>60</v>
      </c>
    </row>
    <row r="3" spans="1:3" ht="31.5">
      <c r="A3" s="10" t="s">
        <v>29</v>
      </c>
      <c r="B3" s="35" t="s">
        <v>59</v>
      </c>
      <c r="C3" s="4">
        <v>75</v>
      </c>
    </row>
    <row r="4" spans="1:3">
      <c r="A4" s="10" t="s">
        <v>34</v>
      </c>
      <c r="B4" s="35" t="s">
        <v>60</v>
      </c>
      <c r="C4" s="4">
        <v>90</v>
      </c>
    </row>
    <row r="5" spans="1:3">
      <c r="A5" s="10" t="s">
        <v>45</v>
      </c>
      <c r="B5" s="35" t="s">
        <v>61</v>
      </c>
      <c r="C5" s="4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zoomScaleNormal="100" workbookViewId="0">
      <selection sqref="A1:E1"/>
    </sheetView>
  </sheetViews>
  <sheetFormatPr defaultColWidth="11.28515625" defaultRowHeight="15.75"/>
  <cols>
    <col min="1" max="1" width="11.28515625" style="1"/>
    <col min="2" max="2" width="52.7109375" style="1" customWidth="1"/>
    <col min="3" max="3" width="9.28515625" style="48" customWidth="1"/>
    <col min="4" max="5" width="9.28515625" style="1" customWidth="1"/>
    <col min="6" max="6" width="10" style="1" customWidth="1"/>
    <col min="7" max="16384" width="11.28515625" style="1"/>
  </cols>
  <sheetData>
    <row r="1" spans="1:5">
      <c r="A1" s="55" t="s">
        <v>62</v>
      </c>
      <c r="B1" s="56"/>
      <c r="C1" s="56"/>
      <c r="D1" s="56"/>
      <c r="E1" s="56"/>
    </row>
    <row r="2" spans="1:5" ht="37.5" customHeight="1">
      <c r="A2" s="18" t="s">
        <v>63</v>
      </c>
      <c r="B2" s="18" t="s">
        <v>10</v>
      </c>
      <c r="C2" s="44" t="s">
        <v>64</v>
      </c>
      <c r="D2" s="44" t="s">
        <v>65</v>
      </c>
      <c r="E2" s="44" t="s">
        <v>66</v>
      </c>
    </row>
    <row r="3" spans="1:5">
      <c r="A3" s="4">
        <v>1</v>
      </c>
      <c r="B3" s="45" t="s">
        <v>22</v>
      </c>
      <c r="C3" s="4">
        <v>9</v>
      </c>
      <c r="D3" s="4">
        <v>35</v>
      </c>
      <c r="E3" s="4">
        <v>25</v>
      </c>
    </row>
    <row r="4" spans="1:5">
      <c r="A4" s="4">
        <v>2</v>
      </c>
      <c r="B4" s="45" t="s">
        <v>30</v>
      </c>
      <c r="C4" s="4">
        <v>14</v>
      </c>
      <c r="D4" s="4">
        <v>29</v>
      </c>
      <c r="E4" s="4">
        <v>32</v>
      </c>
    </row>
    <row r="5" spans="1:5">
      <c r="A5" s="4">
        <v>3</v>
      </c>
      <c r="B5" s="45" t="s">
        <v>35</v>
      </c>
      <c r="C5" s="4">
        <v>5</v>
      </c>
      <c r="D5" s="4">
        <v>48</v>
      </c>
      <c r="E5" s="4">
        <v>44</v>
      </c>
    </row>
    <row r="6" spans="1:5">
      <c r="A6" s="4">
        <v>4</v>
      </c>
      <c r="B6" s="45" t="s">
        <v>46</v>
      </c>
      <c r="C6" s="4">
        <v>2</v>
      </c>
      <c r="D6" s="4">
        <v>37</v>
      </c>
      <c r="E6" s="4">
        <v>50</v>
      </c>
    </row>
    <row r="7" spans="1:5">
      <c r="A7" s="4">
        <v>5</v>
      </c>
      <c r="B7" s="45" t="s">
        <v>27</v>
      </c>
      <c r="C7" s="4">
        <v>60</v>
      </c>
      <c r="D7" s="4">
        <v>75</v>
      </c>
      <c r="E7" s="4">
        <v>3</v>
      </c>
    </row>
    <row r="8" spans="1:5">
      <c r="A8" s="4">
        <v>6</v>
      </c>
      <c r="B8" s="45" t="s">
        <v>32</v>
      </c>
      <c r="C8" s="4">
        <v>2</v>
      </c>
      <c r="D8" s="4">
        <v>41</v>
      </c>
      <c r="E8" s="4">
        <v>33</v>
      </c>
    </row>
    <row r="9" spans="1:5">
      <c r="A9" s="4">
        <v>7</v>
      </c>
      <c r="B9" s="46" t="s">
        <v>39</v>
      </c>
      <c r="C9" s="4">
        <v>6</v>
      </c>
      <c r="D9" s="4">
        <v>47</v>
      </c>
      <c r="E9" s="4">
        <v>45</v>
      </c>
    </row>
    <row r="10" spans="1:5">
      <c r="A10" s="4">
        <v>8</v>
      </c>
      <c r="B10" s="47" t="s">
        <v>25</v>
      </c>
      <c r="C10" s="4">
        <v>0</v>
      </c>
      <c r="D10" s="4">
        <v>27</v>
      </c>
      <c r="E10" s="4">
        <v>21</v>
      </c>
    </row>
    <row r="11" spans="1:5">
      <c r="A11" s="4">
        <v>9</v>
      </c>
      <c r="B11" s="47" t="s">
        <v>43</v>
      </c>
      <c r="C11" s="4">
        <v>31</v>
      </c>
      <c r="D11" s="4">
        <v>78</v>
      </c>
      <c r="E11" s="4">
        <v>48</v>
      </c>
    </row>
    <row r="12" spans="1:5">
      <c r="A12" s="4">
        <v>10</v>
      </c>
      <c r="B12" s="47" t="s">
        <v>48</v>
      </c>
      <c r="C12" s="4">
        <v>13</v>
      </c>
      <c r="D12" s="4">
        <v>21</v>
      </c>
      <c r="E12" s="4">
        <v>41</v>
      </c>
    </row>
    <row r="13" spans="1:5">
      <c r="A13" s="4">
        <v>11</v>
      </c>
      <c r="B13" s="47" t="s">
        <v>41</v>
      </c>
      <c r="C13" s="4">
        <v>15</v>
      </c>
      <c r="D13" s="4">
        <v>39</v>
      </c>
      <c r="E13" s="4">
        <v>20</v>
      </c>
    </row>
    <row r="14" spans="1:5">
      <c r="A14" s="4">
        <v>12</v>
      </c>
      <c r="B14" s="47" t="s">
        <v>37</v>
      </c>
      <c r="C14" s="4">
        <v>62</v>
      </c>
      <c r="D14" s="4">
        <v>68</v>
      </c>
      <c r="E14" s="4">
        <v>23</v>
      </c>
    </row>
    <row r="15" spans="1:5">
      <c r="A15" s="4">
        <v>13</v>
      </c>
      <c r="B15" s="47" t="s">
        <v>67</v>
      </c>
      <c r="C15" s="32"/>
      <c r="D15" s="4"/>
      <c r="E15" s="4"/>
    </row>
  </sheetData>
  <mergeCells count="1">
    <mergeCell ref="A1:E1"/>
  </mergeCells>
  <pageMargins left="0.7" right="0.7" top="0.75" bottom="0.75" header="0.3" footer="0.3"/>
  <pageSetup paperSize="9" orientation="portrait" r:id="rId1"/>
  <ignoredErrors>
    <ignoredError sqref="C2:E2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F48E52136C3A4ABE80D91C34D241CC" ma:contentTypeVersion="13" ma:contentTypeDescription="Ein neues Dokument erstellen." ma:contentTypeScope="" ma:versionID="0c211beb04ee9e8b98e602df8603d13c">
  <xsd:schema xmlns:xsd="http://www.w3.org/2001/XMLSchema" xmlns:xs="http://www.w3.org/2001/XMLSchema" xmlns:p="http://schemas.microsoft.com/office/2006/metadata/properties" xmlns:ns2="bb446cbd-34f2-4f02-a812-dc806461f201" xmlns:ns3="27469c04-0737-4d99-91c1-9ae25a554288" targetNamespace="http://schemas.microsoft.com/office/2006/metadata/properties" ma:root="true" ma:fieldsID="5b6fd3b47d76d6cc4abc2a4cf948a3fe" ns2:_="" ns3:_="">
    <xsd:import namespace="bb446cbd-34f2-4f02-a812-dc806461f201"/>
    <xsd:import namespace="27469c04-0737-4d99-91c1-9ae25a5542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446cbd-34f2-4f02-a812-dc806461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3c14ef7-5860-4fea-8cf0-8450e596dc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69c04-0737-4d99-91c1-9ae25a554288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9d450f5-8a8f-4c97-ac29-5c5cabb57cd9}" ma:internalName="TaxCatchAll" ma:showField="CatchAllData" ma:web="27469c04-0737-4d99-91c1-9ae25a5542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469c04-0737-4d99-91c1-9ae25a554288" xsi:nil="true"/>
    <lcf76f155ced4ddcb4097134ff3c332f xmlns="bb446cbd-34f2-4f02-a812-dc806461f20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721FF6-EB4B-4C02-8D7F-2CDADF6ECF55}"/>
</file>

<file path=customXml/itemProps2.xml><?xml version="1.0" encoding="utf-8"?>
<ds:datastoreItem xmlns:ds="http://schemas.openxmlformats.org/officeDocument/2006/customXml" ds:itemID="{350E887E-47DE-4350-A496-7E4FFAE624A3}"/>
</file>

<file path=customXml/itemProps3.xml><?xml version="1.0" encoding="utf-8"?>
<ds:datastoreItem xmlns:ds="http://schemas.openxmlformats.org/officeDocument/2006/customXml" ds:itemID="{7E7701DE-2C17-4C4F-9C99-C2870972EB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ICA</dc:creator>
  <cp:keywords/>
  <dc:description/>
  <cp:lastModifiedBy>Bruehwiler, Lucas</cp:lastModifiedBy>
  <cp:revision/>
  <dcterms:created xsi:type="dcterms:W3CDTF">2020-11-08T13:44:36Z</dcterms:created>
  <dcterms:modified xsi:type="dcterms:W3CDTF">2022-05-19T12:47:12Z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0x010100FFF48E52136C3A4ABE80D91C34D241CC</vt:lpwstr>
  </property>
  <property fmtid="{D5CDD505-2E9C-101B-9397-08002B2CF9AE}" pid="3" name="MediaServiceImageTags">
    <vt:lpwstr/>
  </property>
</Properties>
</file>